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2"/>
  </bookViews>
  <sheets>
    <sheet name="Cover" sheetId="1" r:id="rId1"/>
    <sheet name="Intro" sheetId="2" r:id="rId2"/>
    <sheet name="Valuation" sheetId="3" r:id="rId3"/>
    <sheet name="Old" sheetId="4" r:id="rId4"/>
  </sheets>
  <definedNames>
    <definedName name="investment">'Old'!$B$8</definedName>
    <definedName name="Name">#REF!</definedName>
    <definedName name="PE">'Old'!$B$7</definedName>
    <definedName name="Rate">'Old'!$B$6</definedName>
  </definedNames>
  <calcPr fullCalcOnLoad="1"/>
</workbook>
</file>

<file path=xl/sharedStrings.xml><?xml version="1.0" encoding="utf-8"?>
<sst xmlns="http://schemas.openxmlformats.org/spreadsheetml/2006/main" count="125" uniqueCount="95">
  <si>
    <t>Valuation -- Venture Capital Method</t>
  </si>
  <si>
    <t>Years 1 to 5</t>
  </si>
  <si>
    <t>Assumptions:</t>
  </si>
  <si>
    <t>A</t>
  </si>
  <si>
    <t>B</t>
  </si>
  <si>
    <t>C</t>
  </si>
  <si>
    <t>D</t>
  </si>
  <si>
    <t>E</t>
  </si>
  <si>
    <t>F</t>
  </si>
  <si>
    <t>G</t>
  </si>
  <si>
    <t>H</t>
  </si>
  <si>
    <t xml:space="preserve">I </t>
  </si>
  <si>
    <t>J</t>
  </si>
  <si>
    <t>K</t>
  </si>
  <si>
    <t>Venture Capital Method</t>
  </si>
  <si>
    <t>Year</t>
  </si>
  <si>
    <t>Net Income</t>
  </si>
  <si>
    <t xml:space="preserve">Market
Capitalization </t>
  </si>
  <si>
    <t>Investor's
Share</t>
  </si>
  <si>
    <t>Investor's
Return</t>
  </si>
  <si>
    <t>Investor's
ROI</t>
  </si>
  <si>
    <t>Investor's
IRR</t>
  </si>
  <si>
    <t>income stmt</t>
  </si>
  <si>
    <t>B * E</t>
  </si>
  <si>
    <t>C / G</t>
  </si>
  <si>
    <t>F * H</t>
  </si>
  <si>
    <t>I / C</t>
  </si>
  <si>
    <t>IRR(I,C,D)</t>
  </si>
  <si>
    <t>Start</t>
  </si>
  <si>
    <t>Year 1</t>
  </si>
  <si>
    <t>Year 2</t>
  </si>
  <si>
    <t>Year 3</t>
  </si>
  <si>
    <t>Year 4</t>
  </si>
  <si>
    <t>Year 5</t>
  </si>
  <si>
    <t>IPO in Year 1</t>
  </si>
  <si>
    <t>IPO in Year 2</t>
  </si>
  <si>
    <t>IPO in Year 3</t>
  </si>
  <si>
    <t>IPO in Year 4</t>
  </si>
  <si>
    <t>IPO in Year 5</t>
  </si>
  <si>
    <t>Negotiation Worksheet</t>
  </si>
  <si>
    <t>Company Name</t>
  </si>
  <si>
    <t>For Business Plans</t>
  </si>
  <si>
    <t>Frank Moyes and Stephen Lawrence</t>
  </si>
  <si>
    <t>Deming Center for Entrepeneurship</t>
  </si>
  <si>
    <t>University of Colorado</t>
  </si>
  <si>
    <t>Valuation Worksheets</t>
  </si>
  <si>
    <t>Graduate School of Business Administration</t>
  </si>
  <si>
    <t>Investor required IRR</t>
  </si>
  <si>
    <t>P/E ratio at IPO or acquisition</t>
  </si>
  <si>
    <t>Initial investment</t>
  </si>
  <si>
    <t>Required Future Value (Investor)</t>
  </si>
  <si>
    <t>FV(F,D)</t>
  </si>
  <si>
    <t>Investment Round</t>
  </si>
  <si>
    <t>First</t>
  </si>
  <si>
    <t>Second</t>
  </si>
  <si>
    <t xml:space="preserve">Third </t>
  </si>
  <si>
    <t>Month of IPO</t>
  </si>
  <si>
    <t>Month of Investment</t>
  </si>
  <si>
    <t>Assumptions</t>
  </si>
  <si>
    <t>Calculations</t>
  </si>
  <si>
    <t>Individual Investor's Share</t>
  </si>
  <si>
    <t>Required Monthly IRR</t>
  </si>
  <si>
    <t>P/E ratio at IPO</t>
  </si>
  <si>
    <t>Individual Investor's ROI</t>
  </si>
  <si>
    <t>Market Capitalization at IPO</t>
  </si>
  <si>
    <t>Individual Investor's IRR</t>
  </si>
  <si>
    <t>Required FV for Investor at IPO</t>
  </si>
  <si>
    <t>Founders' Share</t>
  </si>
  <si>
    <t>I</t>
  </si>
  <si>
    <t>L</t>
  </si>
  <si>
    <t>M</t>
  </si>
  <si>
    <t>Ref</t>
  </si>
  <si>
    <t>Calculation</t>
  </si>
  <si>
    <t>D/12</t>
  </si>
  <si>
    <t>B*C</t>
  </si>
  <si>
    <t>sum(J)</t>
  </si>
  <si>
    <t>Amount of Investment</t>
  </si>
  <si>
    <t>Forecast annualized earnings at IPO</t>
  </si>
  <si>
    <t>Duration of Investment</t>
  </si>
  <si>
    <t>N</t>
  </si>
  <si>
    <t>I/H</t>
  </si>
  <si>
    <t>I/E</t>
  </si>
  <si>
    <t>(I/E)^(12/G)-1</t>
  </si>
  <si>
    <t>1-M</t>
  </si>
  <si>
    <t>Negotiations</t>
  </si>
  <si>
    <t>FV for Investor at IPO</t>
  </si>
  <si>
    <t>Investors' Share</t>
  </si>
  <si>
    <t>Venture Capital Valuation Method</t>
  </si>
  <si>
    <t>Instructions</t>
  </si>
  <si>
    <r>
      <t xml:space="preserve">    Only enter data into </t>
    </r>
    <r>
      <rPr>
        <b/>
        <sz val="10"/>
        <color indexed="17"/>
        <rFont val="Arial"/>
        <family val="2"/>
      </rPr>
      <t>green-shaded</t>
    </r>
    <r>
      <rPr>
        <sz val="10"/>
        <rFont val="Arial"/>
        <family val="0"/>
      </rPr>
      <t xml:space="preserve"> cells with </t>
    </r>
    <r>
      <rPr>
        <b/>
        <sz val="10"/>
        <color indexed="17"/>
        <rFont val="Arial"/>
        <family val="2"/>
      </rPr>
      <t>green</t>
    </r>
    <r>
      <rPr>
        <sz val="10"/>
        <rFont val="Arial"/>
        <family val="0"/>
      </rPr>
      <t xml:space="preserve"> type-font</t>
    </r>
  </si>
  <si>
    <t xml:space="preserve">    All valuation calculations fall out from these inputs</t>
  </si>
  <si>
    <t>E*(1+F)^G</t>
  </si>
  <si>
    <t>A-C</t>
  </si>
  <si>
    <t>Firm Value at Time of Investment</t>
  </si>
  <si>
    <t>H/(1+F)^G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</si>
</sst>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_);[Red]\(&quot;$&quot;#,##0.0\)"/>
  </numFmts>
  <fonts count="23">
    <font>
      <sz val="10"/>
      <name val="Arial"/>
      <family val="0"/>
    </font>
    <font>
      <b/>
      <sz val="16"/>
      <name val="Arial"/>
      <family val="2"/>
    </font>
    <font>
      <b/>
      <sz val="12"/>
      <name val="Arial"/>
      <family val="2"/>
    </font>
    <font>
      <sz val="12"/>
      <name val="Arial"/>
      <family val="2"/>
    </font>
    <font>
      <sz val="12"/>
      <name val="Geneva"/>
      <family val="0"/>
    </font>
    <font>
      <sz val="10"/>
      <name val="Geneva"/>
      <family val="0"/>
    </font>
    <font>
      <b/>
      <i/>
      <sz val="10"/>
      <name val="Geneva"/>
      <family val="0"/>
    </font>
    <font>
      <b/>
      <sz val="10"/>
      <color indexed="10"/>
      <name val="Geneva"/>
      <family val="0"/>
    </font>
    <font>
      <b/>
      <sz val="10"/>
      <name val="Geneva"/>
      <family val="0"/>
    </font>
    <font>
      <sz val="10"/>
      <color indexed="10"/>
      <name val="Geneva"/>
      <family val="0"/>
    </font>
    <font>
      <i/>
      <sz val="10"/>
      <name val="Geneva"/>
      <family val="0"/>
    </font>
    <font>
      <b/>
      <sz val="10"/>
      <color indexed="17"/>
      <name val="Arial"/>
      <family val="2"/>
    </font>
    <font>
      <b/>
      <sz val="24"/>
      <color indexed="10"/>
      <name val="Arial"/>
      <family val="2"/>
    </font>
    <font>
      <b/>
      <sz val="14"/>
      <color indexed="10"/>
      <name val="Geneva"/>
      <family val="0"/>
    </font>
    <font>
      <b/>
      <sz val="10"/>
      <color indexed="52"/>
      <name val="Arial"/>
      <family val="2"/>
    </font>
    <font>
      <b/>
      <sz val="10"/>
      <name val="Arial"/>
      <family val="2"/>
    </font>
    <font>
      <b/>
      <sz val="14"/>
      <color indexed="12"/>
      <name val="Arial"/>
      <family val="2"/>
    </font>
    <font>
      <b/>
      <i/>
      <sz val="12"/>
      <color indexed="17"/>
      <name val="Arial"/>
      <family val="2"/>
    </font>
    <font>
      <b/>
      <sz val="12"/>
      <color indexed="52"/>
      <name val="Arial"/>
      <family val="2"/>
    </font>
    <font>
      <i/>
      <sz val="10"/>
      <name val="Arial"/>
      <family val="0"/>
    </font>
    <font>
      <b/>
      <sz val="10"/>
      <color indexed="10"/>
      <name val="Arial"/>
      <family val="2"/>
    </font>
    <font>
      <b/>
      <sz val="16"/>
      <color indexed="17"/>
      <name val="Arial"/>
      <family val="2"/>
    </font>
    <font>
      <b/>
      <sz val="14"/>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0" fillId="0" borderId="0" xfId="0" applyAlignment="1">
      <alignment horizontal="center"/>
    </xf>
    <xf numFmtId="0" fontId="0" fillId="0" borderId="0" xfId="0" applyAlignment="1">
      <alignment horizontal="right"/>
    </xf>
    <xf numFmtId="0" fontId="5" fillId="0" borderId="0" xfId="0" applyFont="1" applyAlignment="1">
      <alignment horizontal="center"/>
    </xf>
    <xf numFmtId="0" fontId="5" fillId="0" borderId="0" xfId="0" applyFont="1" applyAlignment="1">
      <alignment horizontal="right"/>
    </xf>
    <xf numFmtId="37" fontId="0" fillId="0" borderId="0" xfId="0" applyNumberFormat="1" applyBorder="1" applyAlignment="1">
      <alignment horizontal="center"/>
    </xf>
    <xf numFmtId="37" fontId="0" fillId="0" borderId="0" xfId="0" applyNumberFormat="1" applyBorder="1" applyAlignment="1">
      <alignment/>
    </xf>
    <xf numFmtId="0" fontId="5" fillId="0" borderId="0" xfId="0" applyFont="1" applyFill="1" applyAlignment="1">
      <alignment horizontal="right"/>
    </xf>
    <xf numFmtId="6" fontId="0" fillId="0" borderId="0" xfId="17" applyNumberFormat="1" applyFill="1" applyAlignment="1">
      <alignment horizontal="center"/>
    </xf>
    <xf numFmtId="0" fontId="0" fillId="0" borderId="0" xfId="0" applyFill="1" applyAlignment="1">
      <alignment/>
    </xf>
    <xf numFmtId="37" fontId="0" fillId="0" borderId="0" xfId="0" applyNumberFormat="1" applyFill="1" applyBorder="1" applyAlignment="1">
      <alignment horizontal="center"/>
    </xf>
    <xf numFmtId="37" fontId="0" fillId="0" borderId="0" xfId="0" applyNumberFormat="1" applyFill="1" applyBorder="1" applyAlignment="1">
      <alignment/>
    </xf>
    <xf numFmtId="0" fontId="0" fillId="0" borderId="0" xfId="0" applyFill="1" applyAlignment="1">
      <alignment horizontal="center"/>
    </xf>
    <xf numFmtId="6" fontId="5" fillId="0" borderId="0" xfId="0" applyNumberFormat="1" applyFont="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center" wrapText="1"/>
    </xf>
    <xf numFmtId="0" fontId="9" fillId="0" borderId="1"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6" fontId="8" fillId="0" borderId="0" xfId="17" applyNumberFormat="1" applyFont="1" applyAlignment="1">
      <alignment horizontal="center"/>
    </xf>
    <xf numFmtId="164" fontId="0" fillId="0" borderId="0" xfId="19" applyNumberFormat="1" applyAlignment="1">
      <alignment horizontal="center"/>
    </xf>
    <xf numFmtId="6" fontId="0" fillId="0" borderId="0" xfId="17" applyNumberFormat="1" applyAlignment="1">
      <alignment horizontal="center"/>
    </xf>
    <xf numFmtId="9" fontId="0" fillId="0" borderId="0" xfId="19" applyAlignment="1">
      <alignment horizontal="center"/>
    </xf>
    <xf numFmtId="9" fontId="0" fillId="0" borderId="0" xfId="0" applyNumberFormat="1" applyAlignment="1">
      <alignment horizontal="center"/>
    </xf>
    <xf numFmtId="6" fontId="0" fillId="0" borderId="0" xfId="0" applyNumberFormat="1" applyAlignment="1">
      <alignment/>
    </xf>
    <xf numFmtId="6" fontId="0" fillId="0" borderId="0" xfId="17" applyNumberFormat="1" applyAlignment="1">
      <alignment/>
    </xf>
    <xf numFmtId="0" fontId="8" fillId="0" borderId="0" xfId="0" applyFont="1" applyAlignment="1">
      <alignment horizontal="right"/>
    </xf>
    <xf numFmtId="0" fontId="8" fillId="0" borderId="1" xfId="0" applyFont="1" applyBorder="1" applyAlignment="1">
      <alignment horizontal="center"/>
    </xf>
    <xf numFmtId="37" fontId="0" fillId="0" borderId="0" xfId="0" applyNumberFormat="1" applyAlignment="1">
      <alignment/>
    </xf>
    <xf numFmtId="0" fontId="0" fillId="2" borderId="2" xfId="0" applyFill="1" applyBorder="1" applyAlignment="1">
      <alignment horizontal="center"/>
    </xf>
    <xf numFmtId="0" fontId="6" fillId="2" borderId="2" xfId="0" applyFont="1" applyFill="1" applyBorder="1" applyAlignment="1">
      <alignment/>
    </xf>
    <xf numFmtId="0" fontId="0" fillId="2" borderId="2" xfId="0" applyFill="1" applyBorder="1" applyAlignment="1">
      <alignment/>
    </xf>
    <xf numFmtId="0" fontId="0" fillId="3" borderId="0" xfId="0" applyFill="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0" fillId="2" borderId="7" xfId="0" applyFill="1" applyBorder="1" applyAlignment="1">
      <alignment/>
    </xf>
    <xf numFmtId="0" fontId="12" fillId="2" borderId="0" xfId="0" applyFont="1" applyFill="1" applyBorder="1" applyAlignment="1">
      <alignment horizontal="center"/>
    </xf>
    <xf numFmtId="0" fontId="13" fillId="2" borderId="0" xfId="0" applyFont="1" applyFill="1" applyAlignment="1">
      <alignment horizontal="center"/>
    </xf>
    <xf numFmtId="0" fontId="14" fillId="2" borderId="0" xfId="0" applyFont="1" applyFill="1" applyBorder="1" applyAlignment="1">
      <alignment horizontal="center"/>
    </xf>
    <xf numFmtId="0" fontId="15" fillId="2" borderId="0" xfId="0"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xf>
    <xf numFmtId="0" fontId="18" fillId="2" borderId="0" xfId="0" applyFont="1"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11" fillId="0" borderId="0" xfId="0" applyFont="1" applyFill="1" applyAlignment="1">
      <alignment horizontal="center"/>
    </xf>
    <xf numFmtId="0" fontId="15" fillId="0" borderId="1" xfId="0" applyFont="1" applyFill="1" applyBorder="1" applyAlignment="1">
      <alignment horizontal="center"/>
    </xf>
    <xf numFmtId="0" fontId="15" fillId="0" borderId="1" xfId="0" applyFont="1" applyBorder="1" applyAlignment="1">
      <alignment horizontal="center"/>
    </xf>
    <xf numFmtId="0" fontId="6" fillId="0" borderId="0" xfId="0" applyFont="1" applyFill="1" applyAlignment="1">
      <alignment horizontal="right"/>
    </xf>
    <xf numFmtId="0" fontId="19" fillId="0" borderId="0" xfId="0" applyFont="1" applyAlignment="1">
      <alignment horizontal="right"/>
    </xf>
    <xf numFmtId="0" fontId="10" fillId="0" borderId="0" xfId="0" applyFont="1" applyAlignment="1">
      <alignment horizontal="right"/>
    </xf>
    <xf numFmtId="0" fontId="10" fillId="0" borderId="0" xfId="0" applyFont="1" applyFill="1" applyAlignment="1">
      <alignment horizontal="right"/>
    </xf>
    <xf numFmtId="0" fontId="6" fillId="0" borderId="0" xfId="0" applyFont="1" applyBorder="1" applyAlignment="1">
      <alignment horizontal="center"/>
    </xf>
    <xf numFmtId="0" fontId="0" fillId="0" borderId="1" xfId="0" applyFont="1" applyBorder="1" applyAlignment="1">
      <alignment horizontal="right"/>
    </xf>
    <xf numFmtId="9" fontId="0" fillId="0" borderId="0" xfId="19" applyFill="1" applyAlignment="1">
      <alignment horizontal="center"/>
    </xf>
    <xf numFmtId="10" fontId="0" fillId="0" borderId="0" xfId="19" applyNumberFormat="1" applyFill="1" applyAlignment="1">
      <alignment horizontal="center"/>
    </xf>
    <xf numFmtId="0" fontId="6" fillId="2" borderId="2" xfId="0" applyFont="1" applyFill="1" applyBorder="1" applyAlignment="1">
      <alignment horizontal="center"/>
    </xf>
    <xf numFmtId="0" fontId="0" fillId="0" borderId="1" xfId="0" applyBorder="1" applyAlignment="1">
      <alignment horizontal="center"/>
    </xf>
    <xf numFmtId="1" fontId="0" fillId="0" borderId="0" xfId="19" applyNumberFormat="1" applyFill="1" applyAlignment="1">
      <alignment horizontal="center"/>
    </xf>
    <xf numFmtId="164" fontId="20" fillId="0" borderId="0" xfId="19" applyNumberFormat="1" applyFont="1" applyFill="1" applyAlignment="1">
      <alignment horizontal="center"/>
    </xf>
    <xf numFmtId="164" fontId="20" fillId="0" borderId="0" xfId="17" applyNumberFormat="1" applyFont="1" applyFill="1" applyAlignment="1">
      <alignment horizontal="center"/>
    </xf>
    <xf numFmtId="6" fontId="20" fillId="4" borderId="10" xfId="17" applyNumberFormat="1" applyFont="1" applyFill="1" applyBorder="1" applyAlignment="1">
      <alignment horizontal="center"/>
    </xf>
    <xf numFmtId="0" fontId="22" fillId="3" borderId="0" xfId="0" applyFont="1" applyFill="1" applyAlignment="1">
      <alignment horizontal="center"/>
    </xf>
    <xf numFmtId="0" fontId="15" fillId="3" borderId="0" xfId="0" applyFont="1" applyFill="1" applyAlignment="1">
      <alignment/>
    </xf>
    <xf numFmtId="0" fontId="0" fillId="3" borderId="0" xfId="0" applyFill="1" applyAlignment="1" quotePrefix="1">
      <alignment/>
    </xf>
    <xf numFmtId="0" fontId="11" fillId="5" borderId="0" xfId="0" applyFont="1" applyFill="1" applyAlignment="1" applyProtection="1">
      <alignment horizontal="center"/>
      <protection locked="0"/>
    </xf>
    <xf numFmtId="166" fontId="11" fillId="5" borderId="0" xfId="17" applyNumberFormat="1" applyFont="1" applyFill="1" applyAlignment="1" applyProtection="1">
      <alignment horizontal="center"/>
      <protection locked="0"/>
    </xf>
    <xf numFmtId="9" fontId="11" fillId="5" borderId="0" xfId="19" applyFont="1" applyFill="1" applyAlignment="1" applyProtection="1">
      <alignment horizontal="center"/>
      <protection locked="0"/>
    </xf>
    <xf numFmtId="6" fontId="11" fillId="5" borderId="0" xfId="17" applyNumberFormat="1" applyFont="1" applyFill="1" applyAlignment="1" applyProtection="1">
      <alignment horizontal="center"/>
      <protection locked="0"/>
    </xf>
    <xf numFmtId="164" fontId="11" fillId="5" borderId="0" xfId="19" applyNumberFormat="1" applyFont="1" applyFill="1" applyAlignment="1" applyProtection="1">
      <alignment horizontal="center"/>
      <protection locked="0"/>
    </xf>
    <xf numFmtId="0" fontId="21" fillId="5" borderId="0" xfId="0" applyFont="1" applyFill="1" applyAlignment="1" applyProtection="1">
      <alignment/>
      <protection locked="0"/>
    </xf>
    <xf numFmtId="0" fontId="0" fillId="5" borderId="0" xfId="0" applyFont="1" applyFill="1" applyAlignment="1" applyProtection="1">
      <alignment horizontal="center"/>
      <protection locked="0"/>
    </xf>
    <xf numFmtId="0" fontId="1" fillId="5" borderId="0" xfId="0" applyFont="1" applyFill="1" applyAlignment="1" applyProtection="1">
      <alignment/>
      <protection locked="0"/>
    </xf>
    <xf numFmtId="37" fontId="11" fillId="5" borderId="0"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18</xdr:row>
      <xdr:rowOff>123825</xdr:rowOff>
    </xdr:from>
    <xdr:ext cx="76200" cy="200025"/>
    <xdr:sp>
      <xdr:nvSpPr>
        <xdr:cNvPr id="1" name="TextBox 1"/>
        <xdr:cNvSpPr txBox="1">
          <a:spLocks noChangeArrowheads="1"/>
        </xdr:cNvSpPr>
      </xdr:nvSpPr>
      <xdr:spPr>
        <a:xfrm>
          <a:off x="400050" y="354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3</xdr:row>
      <xdr:rowOff>19050</xdr:rowOff>
    </xdr:from>
    <xdr:ext cx="4772025" cy="1828800"/>
    <xdr:sp>
      <xdr:nvSpPr>
        <xdr:cNvPr id="1" name="TextBox 1"/>
        <xdr:cNvSpPr txBox="1">
          <a:spLocks noChangeArrowheads="1"/>
        </xdr:cNvSpPr>
      </xdr:nvSpPr>
      <xdr:spPr>
        <a:xfrm>
          <a:off x="447675" y="571500"/>
          <a:ext cx="4772025" cy="1828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venture capital method assumes that a firm will undertake an Initial Public Offering (IPO) at some point in the future.  The future value of the firm is determined by multiplying the earnings of the firm in the year of the IPO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an investment every year.)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5"/>
  <sheetViews>
    <sheetView workbookViewId="0" topLeftCell="A1">
      <selection activeCell="A1" sqref="A1"/>
    </sheetView>
  </sheetViews>
  <sheetFormatPr defaultColWidth="9.140625" defaultRowHeight="12.75"/>
  <cols>
    <col min="1" max="1" width="5.7109375" style="45" customWidth="1"/>
    <col min="2" max="16384" width="8.8515625" style="45" customWidth="1"/>
  </cols>
  <sheetData>
    <row r="1" ht="13.5" thickBot="1"/>
    <row r="2" spans="2:8" ht="12.75">
      <c r="B2" s="46"/>
      <c r="C2" s="47"/>
      <c r="D2" s="47"/>
      <c r="E2" s="47"/>
      <c r="F2" s="47"/>
      <c r="G2" s="47"/>
      <c r="H2" s="48"/>
    </row>
    <row r="3" spans="2:8" ht="12.75">
      <c r="B3" s="49"/>
      <c r="C3" s="50"/>
      <c r="D3" s="50"/>
      <c r="E3" s="50"/>
      <c r="F3" s="50"/>
      <c r="G3" s="50"/>
      <c r="H3" s="51"/>
    </row>
    <row r="4" spans="2:8" ht="30">
      <c r="B4" s="49"/>
      <c r="C4" s="50"/>
      <c r="D4" s="50"/>
      <c r="E4" s="52" t="s">
        <v>45</v>
      </c>
      <c r="F4" s="50"/>
      <c r="G4" s="50"/>
      <c r="H4" s="51"/>
    </row>
    <row r="5" spans="2:8" ht="18">
      <c r="B5" s="49"/>
      <c r="C5" s="50"/>
      <c r="D5" s="50"/>
      <c r="E5" s="53" t="s">
        <v>41</v>
      </c>
      <c r="F5" s="50"/>
      <c r="G5" s="50"/>
      <c r="H5" s="51"/>
    </row>
    <row r="6" spans="2:8" ht="12.75">
      <c r="B6" s="49"/>
      <c r="C6" s="50"/>
      <c r="D6" s="50"/>
      <c r="E6" s="54"/>
      <c r="F6" s="50"/>
      <c r="G6" s="50"/>
      <c r="H6" s="51"/>
    </row>
    <row r="7" spans="2:8" ht="12.75">
      <c r="B7" s="49"/>
      <c r="C7" s="50"/>
      <c r="D7" s="50"/>
      <c r="E7" s="55"/>
      <c r="F7" s="50"/>
      <c r="G7" s="50"/>
      <c r="H7" s="51"/>
    </row>
    <row r="8" spans="2:8" ht="18">
      <c r="B8" s="49"/>
      <c r="C8" s="50"/>
      <c r="D8" s="50"/>
      <c r="E8" s="56" t="s">
        <v>42</v>
      </c>
      <c r="F8" s="50"/>
      <c r="G8" s="50"/>
      <c r="H8" s="51"/>
    </row>
    <row r="9" spans="2:8" ht="12.75">
      <c r="B9" s="49"/>
      <c r="C9" s="50"/>
      <c r="D9" s="50"/>
      <c r="E9" s="55"/>
      <c r="F9" s="50"/>
      <c r="G9" s="50"/>
      <c r="H9" s="51"/>
    </row>
    <row r="10" spans="2:8" ht="12.75">
      <c r="B10" s="49"/>
      <c r="C10" s="50"/>
      <c r="D10" s="50"/>
      <c r="E10" s="55"/>
      <c r="F10" s="50"/>
      <c r="G10" s="50"/>
      <c r="H10" s="51"/>
    </row>
    <row r="11" spans="2:8" ht="18">
      <c r="B11" s="49"/>
      <c r="C11" s="50"/>
      <c r="D11" s="50"/>
      <c r="E11" s="53" t="s">
        <v>43</v>
      </c>
      <c r="F11" s="50"/>
      <c r="G11" s="50"/>
      <c r="H11" s="51"/>
    </row>
    <row r="12" spans="2:8" ht="15">
      <c r="B12" s="49"/>
      <c r="C12" s="50"/>
      <c r="D12" s="50"/>
      <c r="E12" s="57" t="s">
        <v>46</v>
      </c>
      <c r="F12" s="50"/>
      <c r="G12" s="50"/>
      <c r="H12" s="51"/>
    </row>
    <row r="13" spans="2:8" ht="15.75">
      <c r="B13" s="49"/>
      <c r="C13" s="50"/>
      <c r="D13" s="50"/>
      <c r="E13" s="58" t="s">
        <v>44</v>
      </c>
      <c r="F13" s="50"/>
      <c r="G13" s="50"/>
      <c r="H13" s="51"/>
    </row>
    <row r="14" spans="2:8" ht="12.75">
      <c r="B14" s="49"/>
      <c r="C14" s="50"/>
      <c r="D14" s="50"/>
      <c r="E14" s="50"/>
      <c r="F14" s="50"/>
      <c r="G14" s="50"/>
      <c r="H14" s="51"/>
    </row>
    <row r="15" spans="2:8" ht="13.5" thickBot="1">
      <c r="B15" s="59"/>
      <c r="C15" s="44"/>
      <c r="D15" s="44"/>
      <c r="E15" s="44"/>
      <c r="F15" s="44"/>
      <c r="G15" s="44"/>
      <c r="H15" s="60"/>
    </row>
    <row r="20" ht="12.75"/>
  </sheetData>
  <sheetProtection password="DB77"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E20"/>
  <sheetViews>
    <sheetView workbookViewId="0" topLeftCell="A1">
      <selection activeCell="I28" sqref="I28"/>
    </sheetView>
  </sheetViews>
  <sheetFormatPr defaultColWidth="9.140625" defaultRowHeight="12.75"/>
  <cols>
    <col min="1" max="16384" width="9.140625" style="45" customWidth="1"/>
  </cols>
  <sheetData>
    <row r="2" ht="18">
      <c r="E2" s="78" t="s">
        <v>87</v>
      </c>
    </row>
    <row r="18" ht="12.75">
      <c r="B18" s="79" t="s">
        <v>88</v>
      </c>
    </row>
    <row r="19" ht="12.75">
      <c r="B19" s="45" t="s">
        <v>89</v>
      </c>
    </row>
    <row r="20" ht="12.75">
      <c r="B20" s="80" t="s">
        <v>90</v>
      </c>
    </row>
  </sheetData>
  <sheetProtection password="DB77"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42"/>
  <sheetViews>
    <sheetView tabSelected="1" workbookViewId="0" topLeftCell="A2">
      <selection activeCell="B9" sqref="B9"/>
    </sheetView>
  </sheetViews>
  <sheetFormatPr defaultColWidth="9.140625" defaultRowHeight="12.75"/>
  <cols>
    <col min="1" max="1" width="32.57421875" style="0" customWidth="1"/>
    <col min="2" max="2" width="15.00390625" style="10" customWidth="1"/>
    <col min="3" max="3" width="13.421875" style="0" bestFit="1" customWidth="1"/>
    <col min="4" max="4" width="14.421875" style="0" bestFit="1" customWidth="1"/>
    <col min="5" max="5" width="5.421875" style="10" customWidth="1"/>
    <col min="6" max="6" width="13.8515625" style="0" customWidth="1"/>
    <col min="7" max="8" width="12.7109375" style="0" customWidth="1"/>
    <col min="9" max="9" width="11.7109375" style="10" customWidth="1"/>
    <col min="10" max="11" width="12.7109375" style="0" hidden="1" customWidth="1"/>
    <col min="12" max="12" width="10.7109375" style="0" hidden="1" customWidth="1"/>
    <col min="13" max="15" width="11.7109375" style="0" hidden="1" customWidth="1"/>
  </cols>
  <sheetData>
    <row r="1" spans="1:9" ht="20.25">
      <c r="A1" s="86" t="s">
        <v>40</v>
      </c>
      <c r="B1" s="87"/>
      <c r="C1" s="1"/>
      <c r="D1" s="2"/>
      <c r="E1" s="3"/>
      <c r="F1" s="2"/>
      <c r="G1" s="2"/>
      <c r="H1" s="2"/>
      <c r="I1" s="3"/>
    </row>
    <row r="2" spans="1:9" s="7" customFormat="1" ht="15.75">
      <c r="A2" s="4" t="s">
        <v>0</v>
      </c>
      <c r="B2" s="5"/>
      <c r="C2" s="6"/>
      <c r="D2" s="6"/>
      <c r="E2" s="5"/>
      <c r="F2" s="6"/>
      <c r="G2" s="6"/>
      <c r="H2" s="6"/>
      <c r="I2" s="5"/>
    </row>
    <row r="4" spans="1:9" s="8" customFormat="1" ht="12.75">
      <c r="A4" s="2"/>
      <c r="B4" s="3"/>
      <c r="C4" s="2"/>
      <c r="D4" s="2"/>
      <c r="I4" s="3"/>
    </row>
    <row r="5" spans="1:6" ht="13.5" thickBot="1">
      <c r="A5" s="72" t="s">
        <v>58</v>
      </c>
      <c r="E5" s="73" t="s">
        <v>71</v>
      </c>
      <c r="F5" s="73" t="s">
        <v>72</v>
      </c>
    </row>
    <row r="6" ht="12.75">
      <c r="A6" s="68"/>
    </row>
    <row r="7" spans="1:6" ht="12.75">
      <c r="A7" s="65" t="s">
        <v>56</v>
      </c>
      <c r="B7" s="81">
        <v>60</v>
      </c>
      <c r="E7" s="12" t="s">
        <v>3</v>
      </c>
      <c r="F7" s="10"/>
    </row>
    <row r="8" spans="1:6" ht="12.75">
      <c r="A8" s="65" t="s">
        <v>77</v>
      </c>
      <c r="B8" s="82">
        <v>5927400</v>
      </c>
      <c r="E8" s="12" t="s">
        <v>4</v>
      </c>
      <c r="F8" s="10"/>
    </row>
    <row r="9" spans="1:6" ht="12.75">
      <c r="A9" s="65" t="s">
        <v>62</v>
      </c>
      <c r="B9" s="81">
        <v>15</v>
      </c>
      <c r="E9" s="12" t="s">
        <v>5</v>
      </c>
      <c r="F9" s="10"/>
    </row>
    <row r="10" spans="1:6" ht="12.75">
      <c r="A10" s="65"/>
      <c r="B10" s="61"/>
      <c r="C10" s="12"/>
      <c r="F10" s="10"/>
    </row>
    <row r="11" spans="1:6" ht="12.75">
      <c r="A11" s="69" t="s">
        <v>52</v>
      </c>
      <c r="B11" s="62" t="s">
        <v>53</v>
      </c>
      <c r="C11" s="40" t="s">
        <v>54</v>
      </c>
      <c r="D11" s="63" t="s">
        <v>55</v>
      </c>
      <c r="F11" s="10"/>
    </row>
    <row r="12" spans="1:9" s="18" customFormat="1" ht="12.75">
      <c r="A12" s="67" t="s">
        <v>57</v>
      </c>
      <c r="B12" s="81">
        <v>0</v>
      </c>
      <c r="C12" s="81">
        <v>12</v>
      </c>
      <c r="D12" s="81">
        <v>24</v>
      </c>
      <c r="E12" s="19" t="s">
        <v>5</v>
      </c>
      <c r="F12" s="19"/>
      <c r="G12" s="20"/>
      <c r="H12" s="20"/>
      <c r="I12" s="21"/>
    </row>
    <row r="13" spans="1:6" ht="12.75">
      <c r="A13" s="65" t="s">
        <v>47</v>
      </c>
      <c r="B13" s="83">
        <v>0.25</v>
      </c>
      <c r="C13" s="83">
        <v>0.2</v>
      </c>
      <c r="D13" s="83">
        <v>0.15</v>
      </c>
      <c r="E13" s="12" t="s">
        <v>6</v>
      </c>
      <c r="F13" s="10"/>
    </row>
    <row r="14" spans="1:8" ht="12.75">
      <c r="A14" s="66" t="s">
        <v>76</v>
      </c>
      <c r="B14" s="84">
        <v>1000000</v>
      </c>
      <c r="C14" s="84">
        <v>1000000</v>
      </c>
      <c r="D14" s="84">
        <v>1000000</v>
      </c>
      <c r="E14" s="12" t="s">
        <v>7</v>
      </c>
      <c r="F14" s="14"/>
      <c r="G14" s="15"/>
      <c r="H14" s="15"/>
    </row>
    <row r="15" spans="1:9" s="18" customFormat="1" ht="12.75">
      <c r="A15" s="67" t="s">
        <v>61</v>
      </c>
      <c r="B15" s="71">
        <f>B13/12</f>
        <v>0.020833333333333332</v>
      </c>
      <c r="C15" s="71">
        <f>C13/12</f>
        <v>0.016666666666666666</v>
      </c>
      <c r="D15" s="71">
        <f>D13/12</f>
        <v>0.012499999999999999</v>
      </c>
      <c r="E15" s="19" t="s">
        <v>8</v>
      </c>
      <c r="F15" s="19" t="s">
        <v>73</v>
      </c>
      <c r="G15" s="20"/>
      <c r="H15" s="20"/>
      <c r="I15" s="21"/>
    </row>
    <row r="16" spans="1:9" s="18" customFormat="1" ht="12.75">
      <c r="A16" s="67" t="s">
        <v>78</v>
      </c>
      <c r="B16" s="74">
        <f>$B$7-B12</f>
        <v>60</v>
      </c>
      <c r="C16" s="74">
        <f>$B$7-C12</f>
        <v>48</v>
      </c>
      <c r="D16" s="74">
        <f>$B$7-D12</f>
        <v>36</v>
      </c>
      <c r="E16" s="19" t="s">
        <v>9</v>
      </c>
      <c r="F16" s="19" t="s">
        <v>92</v>
      </c>
      <c r="G16" s="20"/>
      <c r="H16" s="20"/>
      <c r="I16" s="21"/>
    </row>
    <row r="17" spans="1:9" s="18" customFormat="1" ht="12.75">
      <c r="A17" s="16"/>
      <c r="B17" s="17"/>
      <c r="E17" s="19"/>
      <c r="F17" s="19"/>
      <c r="G17" s="20"/>
      <c r="H17" s="20"/>
      <c r="I17" s="21"/>
    </row>
    <row r="18" spans="1:9" s="18" customFormat="1" ht="12.75">
      <c r="A18" s="16"/>
      <c r="B18" s="17"/>
      <c r="E18" s="19"/>
      <c r="F18" s="19"/>
      <c r="G18" s="20"/>
      <c r="H18" s="20"/>
      <c r="I18" s="21"/>
    </row>
    <row r="19" spans="1:9" s="18" customFormat="1" ht="13.5" thickBot="1">
      <c r="A19" s="72" t="s">
        <v>59</v>
      </c>
      <c r="B19" s="17"/>
      <c r="E19" s="19"/>
      <c r="F19" s="19"/>
      <c r="G19" s="20"/>
      <c r="H19" s="20"/>
      <c r="I19" s="21"/>
    </row>
    <row r="20" spans="1:9" s="18" customFormat="1" ht="13.5" thickBot="1">
      <c r="A20" s="16"/>
      <c r="B20" s="17"/>
      <c r="E20" s="19"/>
      <c r="F20" s="19"/>
      <c r="G20" s="20"/>
      <c r="H20" s="20"/>
      <c r="I20" s="21"/>
    </row>
    <row r="21" spans="1:9" s="18" customFormat="1" ht="13.5" thickBot="1">
      <c r="A21" s="67" t="s">
        <v>64</v>
      </c>
      <c r="B21" s="77">
        <f>B9*B8</f>
        <v>88911000</v>
      </c>
      <c r="E21" s="19" t="s">
        <v>10</v>
      </c>
      <c r="F21" s="19" t="s">
        <v>74</v>
      </c>
      <c r="G21" s="20"/>
      <c r="H21" s="20"/>
      <c r="I21" s="21"/>
    </row>
    <row r="22" spans="1:9" s="18" customFormat="1" ht="12.75">
      <c r="A22" s="67"/>
      <c r="B22" s="17"/>
      <c r="E22" s="19"/>
      <c r="F22" s="19"/>
      <c r="G22" s="20"/>
      <c r="H22" s="20"/>
      <c r="I22" s="21"/>
    </row>
    <row r="23" spans="1:9" s="18" customFormat="1" ht="12.75">
      <c r="A23" s="67"/>
      <c r="B23" s="62" t="s">
        <v>53</v>
      </c>
      <c r="C23" s="40" t="s">
        <v>54</v>
      </c>
      <c r="D23" s="63" t="s">
        <v>55</v>
      </c>
      <c r="E23" s="19"/>
      <c r="F23" s="19"/>
      <c r="G23" s="20"/>
      <c r="H23" s="20"/>
      <c r="I23" s="21"/>
    </row>
    <row r="24" spans="1:9" s="18" customFormat="1" ht="12.75">
      <c r="A24" s="67" t="s">
        <v>93</v>
      </c>
      <c r="B24" s="17">
        <f>B21/((1+B13)^(B16/12))</f>
        <v>29134356.48</v>
      </c>
      <c r="C24" s="17">
        <f>B21/((1+C13)^(C16/12))</f>
        <v>42877604.16666667</v>
      </c>
      <c r="D24" s="17">
        <f>B21/((1+D13)^(D16/12))</f>
        <v>58460425.741760515</v>
      </c>
      <c r="E24" s="19"/>
      <c r="F24" s="19" t="s">
        <v>94</v>
      </c>
      <c r="G24" s="20"/>
      <c r="H24" s="20"/>
      <c r="I24" s="21"/>
    </row>
    <row r="25" spans="1:9" s="18" customFormat="1" ht="12.75">
      <c r="A25" s="67" t="s">
        <v>66</v>
      </c>
      <c r="B25" s="17">
        <f>B14*(1+B13)^(B16/12)</f>
        <v>3051757.8125</v>
      </c>
      <c r="C25" s="17">
        <f>C14*(1+C13)^(C16/12)</f>
        <v>2073600</v>
      </c>
      <c r="D25" s="17">
        <f>D14*(1+D13)^(D16/12)</f>
        <v>1520874.9999999995</v>
      </c>
      <c r="E25" s="19" t="s">
        <v>68</v>
      </c>
      <c r="F25" s="19" t="s">
        <v>91</v>
      </c>
      <c r="G25" s="20"/>
      <c r="H25" s="20"/>
      <c r="I25" s="21"/>
    </row>
    <row r="26" spans="1:9" s="18" customFormat="1" ht="12.75">
      <c r="A26" s="67" t="s">
        <v>60</v>
      </c>
      <c r="B26" s="75">
        <f>B25/$B$21</f>
        <v>0.03432373736095646</v>
      </c>
      <c r="C26" s="75">
        <f>C25/$B$21</f>
        <v>0.02332219860309748</v>
      </c>
      <c r="D26" s="75">
        <f>D25/$B$21</f>
        <v>0.017105588734802214</v>
      </c>
      <c r="E26" s="19" t="s">
        <v>12</v>
      </c>
      <c r="F26" s="19" t="s">
        <v>80</v>
      </c>
      <c r="G26" s="20"/>
      <c r="H26" s="20"/>
      <c r="I26" s="21"/>
    </row>
    <row r="27" spans="1:9" s="18" customFormat="1" ht="12.75">
      <c r="A27" s="67" t="s">
        <v>63</v>
      </c>
      <c r="B27" s="70">
        <f>B25/B14</f>
        <v>3.0517578125</v>
      </c>
      <c r="C27" s="70">
        <f>C25/C14</f>
        <v>2.0736</v>
      </c>
      <c r="D27" s="70">
        <f>D25/D14</f>
        <v>1.5208749999999995</v>
      </c>
      <c r="E27" s="19" t="s">
        <v>13</v>
      </c>
      <c r="F27" s="19" t="s">
        <v>81</v>
      </c>
      <c r="G27" s="20"/>
      <c r="H27" s="20"/>
      <c r="I27" s="21"/>
    </row>
    <row r="28" spans="1:9" s="18" customFormat="1" ht="12.75">
      <c r="A28" s="67" t="s">
        <v>65</v>
      </c>
      <c r="B28" s="70">
        <f>(B25/B14)^(12/B16)-1</f>
        <v>0.25</v>
      </c>
      <c r="C28" s="70">
        <f>(C25/C14)^(12/C16)-1</f>
        <v>0.19999999999999996</v>
      </c>
      <c r="D28" s="70">
        <f>(D25/D14)^(12/D16)-1</f>
        <v>0.1499999999999999</v>
      </c>
      <c r="E28" s="19" t="s">
        <v>69</v>
      </c>
      <c r="F28" s="19" t="s">
        <v>82</v>
      </c>
      <c r="G28" s="20"/>
      <c r="H28" s="20"/>
      <c r="I28" s="21"/>
    </row>
    <row r="29" spans="1:9" s="18" customFormat="1" ht="12.75">
      <c r="A29" s="16"/>
      <c r="B29" s="17"/>
      <c r="E29" s="19"/>
      <c r="F29" s="19"/>
      <c r="G29" s="20"/>
      <c r="H29" s="20"/>
      <c r="I29" s="21"/>
    </row>
    <row r="30" spans="1:9" s="18" customFormat="1" ht="12.75">
      <c r="A30" s="64" t="s">
        <v>86</v>
      </c>
      <c r="B30" s="76">
        <f>SUM(B26:D26)</f>
        <v>0.07475152469885615</v>
      </c>
      <c r="E30" s="19" t="s">
        <v>70</v>
      </c>
      <c r="F30" s="19" t="s">
        <v>75</v>
      </c>
      <c r="G30" s="20"/>
      <c r="H30" s="20"/>
      <c r="I30" s="21"/>
    </row>
    <row r="31" spans="1:9" s="18" customFormat="1" ht="12.75">
      <c r="A31" s="64" t="s">
        <v>67</v>
      </c>
      <c r="B31" s="76">
        <f>1-B30</f>
        <v>0.9252484753011438</v>
      </c>
      <c r="E31" s="19" t="s">
        <v>79</v>
      </c>
      <c r="F31" s="19" t="s">
        <v>83</v>
      </c>
      <c r="G31" s="20"/>
      <c r="H31" s="20"/>
      <c r="I31" s="21"/>
    </row>
    <row r="32" spans="1:9" s="18" customFormat="1" ht="12.75">
      <c r="A32" s="16"/>
      <c r="B32" s="17"/>
      <c r="E32" s="19"/>
      <c r="F32" s="20"/>
      <c r="G32" s="20"/>
      <c r="H32" s="20"/>
      <c r="I32" s="21"/>
    </row>
    <row r="33" spans="1:9" s="18" customFormat="1" ht="13.5" thickBot="1">
      <c r="A33" s="72" t="s">
        <v>84</v>
      </c>
      <c r="B33" s="17"/>
      <c r="E33" s="19"/>
      <c r="F33" s="19"/>
      <c r="G33" s="20"/>
      <c r="H33" s="20"/>
      <c r="I33" s="21"/>
    </row>
    <row r="34" spans="1:6" ht="12.75">
      <c r="A34" s="16"/>
      <c r="B34" s="17"/>
      <c r="C34" s="18"/>
      <c r="D34" s="18"/>
      <c r="E34" s="19"/>
      <c r="F34" s="19"/>
    </row>
    <row r="35" spans="1:6" ht="12.75">
      <c r="A35" s="67"/>
      <c r="B35" s="62" t="s">
        <v>53</v>
      </c>
      <c r="C35" s="40" t="s">
        <v>54</v>
      </c>
      <c r="D35" s="63" t="s">
        <v>55</v>
      </c>
      <c r="E35" s="19"/>
      <c r="F35" s="19"/>
    </row>
    <row r="36" spans="1:6" ht="12.75">
      <c r="A36" s="67" t="s">
        <v>60</v>
      </c>
      <c r="B36" s="85">
        <v>0.15</v>
      </c>
      <c r="C36" s="85">
        <v>0.05</v>
      </c>
      <c r="D36" s="85">
        <v>0.03</v>
      </c>
      <c r="E36" s="19"/>
      <c r="F36" s="19"/>
    </row>
    <row r="37" spans="1:6" ht="12.75">
      <c r="A37" s="67" t="s">
        <v>85</v>
      </c>
      <c r="B37" s="17">
        <f>B36*$B$21</f>
        <v>13336650</v>
      </c>
      <c r="C37" s="17">
        <f>C36*$B$21</f>
        <v>4445550</v>
      </c>
      <c r="D37" s="17">
        <f>D36*$B$21</f>
        <v>2667330</v>
      </c>
      <c r="E37" s="19"/>
      <c r="F37" s="19"/>
    </row>
    <row r="38" spans="1:6" ht="12.75">
      <c r="A38" s="67" t="s">
        <v>63</v>
      </c>
      <c r="B38" s="70">
        <f>B37/B14</f>
        <v>13.33665</v>
      </c>
      <c r="C38" s="70">
        <f>C37/C14</f>
        <v>4.44555</v>
      </c>
      <c r="D38" s="70">
        <f>D37/D14</f>
        <v>2.66733</v>
      </c>
      <c r="E38" s="19"/>
      <c r="F38" s="19"/>
    </row>
    <row r="39" spans="1:6" ht="12.75">
      <c r="A39" s="67" t="s">
        <v>65</v>
      </c>
      <c r="B39" s="70">
        <f>(B37/B14)^(12/B16)-1</f>
        <v>0.6788401648055447</v>
      </c>
      <c r="C39" s="70">
        <f>(C37/C14)^(12/C16)-1</f>
        <v>0.4520493435134003</v>
      </c>
      <c r="D39" s="70">
        <f>(D37/D14)^(12/D16)-1</f>
        <v>0.3868375215799582</v>
      </c>
      <c r="E39" s="19"/>
      <c r="F39" s="19"/>
    </row>
    <row r="40" spans="1:6" ht="12.75">
      <c r="A40" s="16"/>
      <c r="B40" s="17"/>
      <c r="C40" s="18"/>
      <c r="D40" s="18"/>
      <c r="E40" s="19"/>
      <c r="F40" s="19"/>
    </row>
    <row r="41" spans="1:6" ht="12.75">
      <c r="A41" s="64" t="s">
        <v>86</v>
      </c>
      <c r="B41" s="76">
        <f>SUM(B36:D36)</f>
        <v>0.23</v>
      </c>
      <c r="C41" s="18"/>
      <c r="D41" s="18"/>
      <c r="E41" s="19"/>
      <c r="F41" s="19"/>
    </row>
    <row r="42" spans="1:6" ht="12.75">
      <c r="A42" s="64" t="s">
        <v>67</v>
      </c>
      <c r="B42" s="76">
        <f>1-B41</f>
        <v>0.77</v>
      </c>
      <c r="C42" s="18"/>
      <c r="D42" s="18"/>
      <c r="E42" s="19"/>
      <c r="F42" s="1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P26"/>
  <sheetViews>
    <sheetView workbookViewId="0" topLeftCell="A1">
      <selection activeCell="A38" sqref="A38"/>
    </sheetView>
  </sheetViews>
  <sheetFormatPr defaultColWidth="9.140625" defaultRowHeight="12.75"/>
  <cols>
    <col min="1" max="1" width="28.8515625" style="0" bestFit="1" customWidth="1"/>
    <col min="2" max="2" width="13.00390625" style="10" customWidth="1"/>
    <col min="3" max="3" width="13.421875" style="0" bestFit="1" customWidth="1"/>
    <col min="4" max="4" width="14.421875" style="0" bestFit="1" customWidth="1"/>
    <col min="5" max="5" width="17.57421875" style="10" bestFit="1" customWidth="1"/>
    <col min="6" max="6" width="12.7109375" style="0" bestFit="1" customWidth="1"/>
    <col min="7" max="8" width="12.7109375" style="0" customWidth="1"/>
    <col min="9" max="9" width="11.7109375" style="10" customWidth="1"/>
    <col min="10" max="11" width="12.7109375" style="0" hidden="1" customWidth="1"/>
    <col min="12" max="12" width="10.7109375" style="0" hidden="1" customWidth="1"/>
    <col min="13" max="15" width="11.7109375" style="0" hidden="1" customWidth="1"/>
  </cols>
  <sheetData>
    <row r="1" spans="1:9" ht="20.25">
      <c r="A1" s="88" t="s">
        <v>40</v>
      </c>
      <c r="B1" s="87"/>
      <c r="C1" s="1"/>
      <c r="D1" s="2"/>
      <c r="E1" s="3"/>
      <c r="F1" s="2"/>
      <c r="G1" s="2"/>
      <c r="H1" s="2"/>
      <c r="I1" s="3"/>
    </row>
    <row r="2" spans="1:9" s="7" customFormat="1" ht="15.75">
      <c r="A2" s="4" t="s">
        <v>0</v>
      </c>
      <c r="B2" s="5"/>
      <c r="C2" s="6"/>
      <c r="D2" s="6"/>
      <c r="E2" s="5"/>
      <c r="F2" s="6"/>
      <c r="G2" s="6"/>
      <c r="H2" s="6"/>
      <c r="I2" s="5"/>
    </row>
    <row r="3" spans="1:9" s="7" customFormat="1" ht="15.75">
      <c r="A3" s="4" t="s">
        <v>1</v>
      </c>
      <c r="B3" s="5"/>
      <c r="C3" s="6"/>
      <c r="D3" s="6"/>
      <c r="I3" s="5"/>
    </row>
    <row r="4" spans="1:9" s="8" customFormat="1" ht="12.75">
      <c r="A4" s="2"/>
      <c r="B4" s="3"/>
      <c r="C4" s="2"/>
      <c r="D4" s="2"/>
      <c r="I4" s="3"/>
    </row>
    <row r="5" ht="12.75">
      <c r="A5" s="9" t="s">
        <v>2</v>
      </c>
    </row>
    <row r="6" spans="1:3" ht="12.75">
      <c r="A6" s="11" t="s">
        <v>47</v>
      </c>
      <c r="B6" s="83">
        <v>1</v>
      </c>
      <c r="C6" s="12" t="s">
        <v>3</v>
      </c>
    </row>
    <row r="7" spans="1:6" ht="12.75">
      <c r="A7" s="11" t="s">
        <v>48</v>
      </c>
      <c r="B7" s="81">
        <v>15</v>
      </c>
      <c r="C7" s="12" t="s">
        <v>4</v>
      </c>
      <c r="F7">
        <f>2^2</f>
        <v>4</v>
      </c>
    </row>
    <row r="8" spans="1:8" ht="12.75">
      <c r="A8" s="13" t="s">
        <v>49</v>
      </c>
      <c r="B8" s="84">
        <v>1000000</v>
      </c>
      <c r="C8" s="12" t="s">
        <v>5</v>
      </c>
      <c r="E8" s="14"/>
      <c r="F8" s="15"/>
      <c r="G8" s="15"/>
      <c r="H8" s="15"/>
    </row>
    <row r="9" spans="1:9" s="18" customFormat="1" ht="12.75">
      <c r="A9" s="16"/>
      <c r="B9" s="17"/>
      <c r="E9" s="19"/>
      <c r="F9" s="20"/>
      <c r="G9" s="20"/>
      <c r="H9" s="20"/>
      <c r="I9" s="21"/>
    </row>
    <row r="10" spans="2:9" ht="12.75">
      <c r="B10" s="12" t="s">
        <v>6</v>
      </c>
      <c r="C10" s="12" t="s">
        <v>7</v>
      </c>
      <c r="D10" s="22" t="s">
        <v>8</v>
      </c>
      <c r="E10" s="12" t="s">
        <v>9</v>
      </c>
      <c r="F10" s="12" t="s">
        <v>10</v>
      </c>
      <c r="G10" s="12" t="s">
        <v>11</v>
      </c>
      <c r="H10" s="12" t="s">
        <v>12</v>
      </c>
      <c r="I10" s="12" t="s">
        <v>13</v>
      </c>
    </row>
    <row r="11" spans="1:9" s="10" customFormat="1" ht="25.5">
      <c r="A11" s="23" t="s">
        <v>14</v>
      </c>
      <c r="B11" s="24" t="s">
        <v>15</v>
      </c>
      <c r="C11" s="24" t="s">
        <v>16</v>
      </c>
      <c r="D11" s="25" t="s">
        <v>17</v>
      </c>
      <c r="E11" s="25" t="s">
        <v>50</v>
      </c>
      <c r="F11" s="25" t="s">
        <v>18</v>
      </c>
      <c r="G11" s="25" t="s">
        <v>19</v>
      </c>
      <c r="H11" s="25" t="s">
        <v>20</v>
      </c>
      <c r="I11" s="25" t="s">
        <v>21</v>
      </c>
    </row>
    <row r="12" spans="1:16" s="12" customFormat="1" ht="12.75">
      <c r="A12" s="26"/>
      <c r="B12" s="27"/>
      <c r="C12" s="27" t="s">
        <v>22</v>
      </c>
      <c r="D12" s="27" t="s">
        <v>23</v>
      </c>
      <c r="E12" s="27" t="s">
        <v>51</v>
      </c>
      <c r="F12" s="27" t="s">
        <v>24</v>
      </c>
      <c r="G12" s="27" t="s">
        <v>25</v>
      </c>
      <c r="H12" s="27" t="s">
        <v>26</v>
      </c>
      <c r="I12" s="28" t="s">
        <v>27</v>
      </c>
      <c r="J12" s="29" t="s">
        <v>28</v>
      </c>
      <c r="K12" s="29" t="s">
        <v>29</v>
      </c>
      <c r="L12" s="29" t="s">
        <v>30</v>
      </c>
      <c r="M12" s="29" t="s">
        <v>31</v>
      </c>
      <c r="N12" s="29" t="s">
        <v>32</v>
      </c>
      <c r="O12" s="29" t="s">
        <v>33</v>
      </c>
      <c r="P12" s="30"/>
    </row>
    <row r="13" spans="1:15" ht="12.75">
      <c r="A13" s="31" t="s">
        <v>34</v>
      </c>
      <c r="B13" s="31">
        <v>1</v>
      </c>
      <c r="C13" s="89">
        <v>-1000000</v>
      </c>
      <c r="D13" s="32">
        <f>C13*PE</f>
        <v>-15000000</v>
      </c>
      <c r="E13" s="32">
        <f>investment*(1+Rate)^B13</f>
        <v>2000000</v>
      </c>
      <c r="F13" s="33">
        <f>IF(C13&lt;=0,1,E13/D13)</f>
        <v>1</v>
      </c>
      <c r="G13" s="34">
        <f>IF(D13&lt;0,0,F13*D13)</f>
        <v>0</v>
      </c>
      <c r="H13" s="35">
        <f>G13/investment</f>
        <v>0</v>
      </c>
      <c r="I13" s="36" t="e">
        <f>IF(D13&lt;=0,NA(),IRR(J13:O13))</f>
        <v>#N/A</v>
      </c>
      <c r="J13" s="37">
        <f>-investment</f>
        <v>-1000000</v>
      </c>
      <c r="K13" s="38">
        <f>G13</f>
        <v>0</v>
      </c>
      <c r="L13" s="38"/>
      <c r="M13" s="38"/>
      <c r="N13" s="38"/>
      <c r="O13" s="38"/>
    </row>
    <row r="14" spans="1:15" ht="12.75">
      <c r="A14" s="31" t="s">
        <v>35</v>
      </c>
      <c r="B14" s="31">
        <v>2</v>
      </c>
      <c r="C14" s="89">
        <v>0</v>
      </c>
      <c r="D14" s="32">
        <f>C14*PE</f>
        <v>0</v>
      </c>
      <c r="E14" s="32">
        <f>investment*(1+Rate)^B14</f>
        <v>4000000</v>
      </c>
      <c r="F14" s="33">
        <f>IF(C14&lt;=0,1,E14/D14)</f>
        <v>1</v>
      </c>
      <c r="G14" s="34">
        <f>IF(D14&lt;0,0,F14*D14)</f>
        <v>0</v>
      </c>
      <c r="H14" s="35">
        <f>G14/investment</f>
        <v>0</v>
      </c>
      <c r="I14" s="36" t="e">
        <f>IF(D14&lt;=0,NA(),IRR(J14:O14))</f>
        <v>#N/A</v>
      </c>
      <c r="J14" s="37">
        <f>-investment</f>
        <v>-1000000</v>
      </c>
      <c r="K14" s="38">
        <v>0</v>
      </c>
      <c r="L14" s="38">
        <f>G14</f>
        <v>0</v>
      </c>
      <c r="M14" s="38"/>
      <c r="N14" s="38"/>
      <c r="O14" s="38"/>
    </row>
    <row r="15" spans="1:15" ht="12.75">
      <c r="A15" s="31" t="s">
        <v>36</v>
      </c>
      <c r="B15" s="31">
        <v>3</v>
      </c>
      <c r="C15" s="89">
        <v>1000000</v>
      </c>
      <c r="D15" s="32">
        <f>C15*PE</f>
        <v>15000000</v>
      </c>
      <c r="E15" s="32">
        <f>investment*(1+Rate)^B15</f>
        <v>8000000</v>
      </c>
      <c r="F15" s="33">
        <f>IF(C15&lt;=0,1,E15/D15)</f>
        <v>0.5333333333333333</v>
      </c>
      <c r="G15" s="34">
        <f>IF(D15&lt;0,0,F15*D15)</f>
        <v>8000000</v>
      </c>
      <c r="H15" s="35">
        <f>G15/investment</f>
        <v>8</v>
      </c>
      <c r="I15" s="36">
        <f>IF(D15&lt;=0,NA(),IRR(J15:O15))</f>
        <v>1</v>
      </c>
      <c r="J15" s="37">
        <f>-investment</f>
        <v>-1000000</v>
      </c>
      <c r="K15" s="38">
        <v>0</v>
      </c>
      <c r="L15" s="38">
        <v>0</v>
      </c>
      <c r="M15" s="38">
        <f>G15</f>
        <v>8000000</v>
      </c>
      <c r="N15" s="38"/>
      <c r="O15" s="38"/>
    </row>
    <row r="16" spans="1:15" ht="12.75">
      <c r="A16" s="31" t="s">
        <v>37</v>
      </c>
      <c r="B16" s="31">
        <v>4</v>
      </c>
      <c r="C16" s="89">
        <v>2000000</v>
      </c>
      <c r="D16" s="32">
        <f>C16*PE</f>
        <v>30000000</v>
      </c>
      <c r="E16" s="32">
        <f>investment*(1+Rate)^B16</f>
        <v>16000000</v>
      </c>
      <c r="F16" s="33">
        <f>IF(C16&lt;=0,1,E16/D16)</f>
        <v>0.5333333333333333</v>
      </c>
      <c r="G16" s="34">
        <f>IF(D16&lt;0,0,F16*D16)</f>
        <v>16000000</v>
      </c>
      <c r="H16" s="35">
        <f>G16/investment</f>
        <v>16</v>
      </c>
      <c r="I16" s="36">
        <f>IF(D16&lt;=0,NA(),IRR(J16:O16))</f>
        <v>0.9999999999999633</v>
      </c>
      <c r="J16" s="37">
        <f>-investment</f>
        <v>-1000000</v>
      </c>
      <c r="K16" s="38">
        <v>0</v>
      </c>
      <c r="L16" s="38">
        <v>0</v>
      </c>
      <c r="M16" s="38">
        <v>0</v>
      </c>
      <c r="N16" s="38">
        <f>G16</f>
        <v>16000000</v>
      </c>
      <c r="O16" s="38"/>
    </row>
    <row r="17" spans="1:15" ht="12.75">
      <c r="A17" s="31" t="s">
        <v>38</v>
      </c>
      <c r="B17" s="31">
        <v>5</v>
      </c>
      <c r="C17" s="89">
        <v>3500000</v>
      </c>
      <c r="D17" s="32">
        <f>C17*PE</f>
        <v>52500000</v>
      </c>
      <c r="E17" s="32">
        <f>investment*(1+Rate)^B17</f>
        <v>32000000</v>
      </c>
      <c r="F17" s="33">
        <f>IF(C17&lt;=0,1,E17/D17)</f>
        <v>0.6095238095238096</v>
      </c>
      <c r="G17" s="34">
        <f>IF(D17&lt;0,0,F17*D17)</f>
        <v>32000000.000000004</v>
      </c>
      <c r="H17" s="35">
        <f>G17/investment</f>
        <v>32.00000000000001</v>
      </c>
      <c r="I17" s="36">
        <f>IF(D17&lt;=0,NA(),IRR(J17:O17))</f>
        <v>0.9999999999999964</v>
      </c>
      <c r="J17" s="37">
        <f>-investment</f>
        <v>-1000000</v>
      </c>
      <c r="K17" s="38">
        <v>0</v>
      </c>
      <c r="L17" s="38">
        <v>0</v>
      </c>
      <c r="M17" s="38">
        <v>0</v>
      </c>
      <c r="N17" s="38">
        <v>0</v>
      </c>
      <c r="O17" s="38">
        <f>G17</f>
        <v>32000000.000000004</v>
      </c>
    </row>
    <row r="18" spans="1:15" ht="12.75">
      <c r="A18" s="39"/>
      <c r="B18" s="31"/>
      <c r="C18" s="20"/>
      <c r="D18" s="32"/>
      <c r="E18" s="32"/>
      <c r="F18" s="33"/>
      <c r="G18" s="34"/>
      <c r="H18" s="35"/>
      <c r="I18" s="36"/>
      <c r="J18" s="37"/>
      <c r="K18" s="38"/>
      <c r="L18" s="38"/>
      <c r="M18" s="38"/>
      <c r="N18" s="38"/>
      <c r="O18" s="38"/>
    </row>
    <row r="20" spans="5:9" ht="13.5" thickBot="1">
      <c r="E20" s="42"/>
      <c r="F20" s="43" t="s">
        <v>39</v>
      </c>
      <c r="G20" s="44"/>
      <c r="H20" s="44"/>
      <c r="I20" s="42"/>
    </row>
    <row r="21" spans="5:9" ht="25.5">
      <c r="E21" s="40" t="s">
        <v>15</v>
      </c>
      <c r="F21" s="25" t="s">
        <v>18</v>
      </c>
      <c r="G21" s="25" t="s">
        <v>19</v>
      </c>
      <c r="H21" s="25" t="s">
        <v>20</v>
      </c>
      <c r="I21" s="25" t="s">
        <v>21</v>
      </c>
    </row>
    <row r="22" spans="3:15" ht="12.75">
      <c r="C22" s="10"/>
      <c r="D22" s="41"/>
      <c r="E22" s="31">
        <v>1</v>
      </c>
      <c r="F22" s="85">
        <v>0.25</v>
      </c>
      <c r="G22" s="34">
        <f>IF(D13&lt;0,0,F22*D13)</f>
        <v>0</v>
      </c>
      <c r="H22" s="35">
        <f>G22/investment</f>
        <v>0</v>
      </c>
      <c r="I22" s="36" t="e">
        <f>IF(G22=0,NA(),IRR(J22:O22))</f>
        <v>#N/A</v>
      </c>
      <c r="J22" s="37">
        <f>-investment</f>
        <v>-1000000</v>
      </c>
      <c r="K22" s="38">
        <f>G22</f>
        <v>0</v>
      </c>
      <c r="L22" s="38"/>
      <c r="M22" s="38"/>
      <c r="N22" s="38"/>
      <c r="O22" s="38"/>
    </row>
    <row r="23" spans="3:15" ht="12.75">
      <c r="C23" s="10"/>
      <c r="D23" s="41"/>
      <c r="E23" s="31">
        <v>2</v>
      </c>
      <c r="F23" s="85">
        <v>0.25</v>
      </c>
      <c r="G23" s="34">
        <f>IF(D14&lt;0,0,F23*D14)</f>
        <v>0</v>
      </c>
      <c r="H23" s="35">
        <f>G23/investment</f>
        <v>0</v>
      </c>
      <c r="I23" s="36" t="e">
        <f>IF(G23=0,NA(),IRR(J23:O23))</f>
        <v>#N/A</v>
      </c>
      <c r="J23" s="37">
        <f>-investment</f>
        <v>-1000000</v>
      </c>
      <c r="K23" s="38">
        <v>0</v>
      </c>
      <c r="L23" s="38">
        <f>G23</f>
        <v>0</v>
      </c>
      <c r="M23" s="38"/>
      <c r="N23" s="38"/>
      <c r="O23" s="38"/>
    </row>
    <row r="24" spans="3:15" ht="12.75">
      <c r="C24" s="10"/>
      <c r="D24" s="41"/>
      <c r="E24" s="31">
        <v>3</v>
      </c>
      <c r="F24" s="85">
        <v>0.25</v>
      </c>
      <c r="G24" s="34">
        <f>IF(D15&lt;0,0,F24*D15)</f>
        <v>3750000</v>
      </c>
      <c r="H24" s="35">
        <f>G24/investment</f>
        <v>3.75</v>
      </c>
      <c r="I24" s="36">
        <f>IF(G24=0,NA(),IRR(J24:O24))</f>
        <v>0.5536162529769293</v>
      </c>
      <c r="J24" s="37">
        <f>-investment</f>
        <v>-1000000</v>
      </c>
      <c r="K24" s="38">
        <v>0</v>
      </c>
      <c r="L24" s="38">
        <v>0</v>
      </c>
      <c r="M24" s="38">
        <f>G24</f>
        <v>3750000</v>
      </c>
      <c r="N24" s="38"/>
      <c r="O24" s="38"/>
    </row>
    <row r="25" spans="3:15" ht="12.75">
      <c r="C25" s="10"/>
      <c r="D25" s="41"/>
      <c r="E25" s="31">
        <v>4</v>
      </c>
      <c r="F25" s="85">
        <v>0.25</v>
      </c>
      <c r="G25" s="34">
        <f>IF(D16&lt;0,0,F25*D16)</f>
        <v>7500000</v>
      </c>
      <c r="H25" s="35">
        <f>G25/investment</f>
        <v>7.5</v>
      </c>
      <c r="I25" s="36">
        <f>IF(G25=0,NA(),IRR(J25:O25))</f>
        <v>0.6548754598234364</v>
      </c>
      <c r="J25" s="37">
        <f>-investment</f>
        <v>-1000000</v>
      </c>
      <c r="K25" s="38">
        <v>0</v>
      </c>
      <c r="L25" s="38">
        <v>0</v>
      </c>
      <c r="M25" s="38">
        <v>0</v>
      </c>
      <c r="N25" s="38">
        <f>G25</f>
        <v>7500000</v>
      </c>
      <c r="O25" s="38"/>
    </row>
    <row r="26" spans="5:15" ht="12.75">
      <c r="E26" s="31">
        <v>5</v>
      </c>
      <c r="F26" s="85">
        <v>0.25</v>
      </c>
      <c r="G26" s="34">
        <f>IF(D17&lt;0,0,F26*D17)</f>
        <v>13125000</v>
      </c>
      <c r="H26" s="35">
        <f>G26/investment</f>
        <v>13.125</v>
      </c>
      <c r="I26" s="36">
        <f>IF(G26=0,NA(),IRR(J26:O26))</f>
        <v>0.6734774414160467</v>
      </c>
      <c r="J26" s="37">
        <f>-investment</f>
        <v>-1000000</v>
      </c>
      <c r="K26" s="38">
        <v>0</v>
      </c>
      <c r="L26" s="38">
        <v>0</v>
      </c>
      <c r="M26" s="38">
        <v>0</v>
      </c>
      <c r="N26" s="38">
        <v>0</v>
      </c>
      <c r="O26" s="38">
        <f>G26</f>
        <v>13125000</v>
      </c>
    </row>
  </sheetData>
  <sheetProtection password="DB77" sheet="1" objects="1" scenarios="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Lawrence</dc:creator>
  <cp:keywords/>
  <dc:description/>
  <cp:lastModifiedBy>Stephen R. Lawrence</cp:lastModifiedBy>
  <dcterms:created xsi:type="dcterms:W3CDTF">1999-11-10T20:16:46Z</dcterms:created>
  <dcterms:modified xsi:type="dcterms:W3CDTF">2003-07-16T07:23:12Z</dcterms:modified>
  <cp:category/>
  <cp:version/>
  <cp:contentType/>
  <cp:contentStatus/>
</cp:coreProperties>
</file>